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715" windowHeight="102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<sst xmlns="http://schemas.openxmlformats.org/spreadsheetml/2006/main" count="118" uniqueCount="75">
  <si>
    <t>Consommation d'électricité</t>
  </si>
  <si>
    <t>kWh/100 km</t>
  </si>
  <si>
    <t>Distance parcourue  sur électrcité de réseau</t>
  </si>
  <si>
    <t>km/an</t>
  </si>
  <si>
    <t>VE</t>
  </si>
  <si>
    <t>VHR</t>
  </si>
  <si>
    <t>Distance parcourue avec électricité autoproduite</t>
  </si>
  <si>
    <t>Distainces parcourues</t>
  </si>
  <si>
    <t>Consomation d'électricité de réseau</t>
  </si>
  <si>
    <t>MWh/an</t>
  </si>
  <si>
    <t>Rendement de production d'électricité</t>
  </si>
  <si>
    <t>Consommation de biocarburant</t>
  </si>
  <si>
    <t>MWh/MWh</t>
  </si>
  <si>
    <t>Consommation de biomasse</t>
  </si>
  <si>
    <t>MWh th/an</t>
  </si>
  <si>
    <t>Consommation d'électr pour biocarburant</t>
  </si>
  <si>
    <t>Consommation totale d'électricité</t>
  </si>
  <si>
    <t>Consommation d'électricité de chauffage</t>
  </si>
  <si>
    <t>Coefficient de performance des pompes à ch.</t>
  </si>
  <si>
    <t>Différence de coût d'une PAC v/s chaudière à bois</t>
  </si>
  <si>
    <t>€/unité</t>
  </si>
  <si>
    <t>€/kW</t>
  </si>
  <si>
    <t>Investissement de production de biocarburant</t>
  </si>
  <si>
    <t>Coût d'une batterie</t>
  </si>
  <si>
    <t>€/kWh</t>
  </si>
  <si>
    <t>Capacité des batteries</t>
  </si>
  <si>
    <t xml:space="preserve">kWh  </t>
  </si>
  <si>
    <t>Nombre de véhicules</t>
  </si>
  <si>
    <t>millions</t>
  </si>
  <si>
    <t>TWh/an</t>
  </si>
  <si>
    <t>Différence</t>
  </si>
  <si>
    <t>Capacité nucléaire</t>
  </si>
  <si>
    <t>GW</t>
  </si>
  <si>
    <t>Capacité de producton de biocarburant</t>
  </si>
  <si>
    <t xml:space="preserve">Besoin de chaleur d'un logement </t>
  </si>
  <si>
    <t>Nombre de pompes à claleur</t>
  </si>
  <si>
    <t>Investissements</t>
  </si>
  <si>
    <t>Pour plus d'électricité</t>
  </si>
  <si>
    <t>Millions d'euros</t>
  </si>
  <si>
    <t>Pour le prolongateur d'autonomie</t>
  </si>
  <si>
    <t>Pour la production de biocarburant</t>
  </si>
  <si>
    <t>Pour les pompes à chaleur - en plus d'une chaud.</t>
  </si>
  <si>
    <t>Batteries</t>
  </si>
  <si>
    <t>Total</t>
  </si>
  <si>
    <t>durée de vie</t>
  </si>
  <si>
    <t>frais annuels de gestion</t>
  </si>
  <si>
    <t>€/kW/an</t>
  </si>
  <si>
    <t xml:space="preserve">Taux d'actualisation </t>
  </si>
  <si>
    <t>frais fixes</t>
  </si>
  <si>
    <t>Frais fixes</t>
  </si>
  <si>
    <t>Frais fixes annuels</t>
  </si>
  <si>
    <t>€/unité/an</t>
  </si>
  <si>
    <t>Comparaison entre VE et VHR : investissement et dépenses annualisées</t>
  </si>
  <si>
    <t>Investissement de production d'électricité</t>
  </si>
  <si>
    <t>Sucoût de VHR hors batteries</t>
  </si>
  <si>
    <t>Durée de vie</t>
  </si>
  <si>
    <t>consommation d'électricité prise sur le réseau</t>
  </si>
  <si>
    <t>M€/an</t>
  </si>
  <si>
    <t>€/kW produit</t>
  </si>
  <si>
    <t>Auonomie sur électricité de réseau</t>
  </si>
  <si>
    <t>Capaité des batteries</t>
  </si>
  <si>
    <t>millions de kWh</t>
  </si>
  <si>
    <t xml:space="preserve">     différence</t>
  </si>
  <si>
    <t xml:space="preserve">      Différence</t>
  </si>
  <si>
    <t>ans</t>
  </si>
  <si>
    <t>TOTAL</t>
  </si>
  <si>
    <t xml:space="preserve">   Nucléaire</t>
  </si>
  <si>
    <t xml:space="preserve">   Production de biocarbutant</t>
  </si>
  <si>
    <t xml:space="preserve">   prolongateur d'autonomie</t>
  </si>
  <si>
    <t xml:space="preserve">   pompes à chaleur - en plus du coût d'une chaud.</t>
  </si>
  <si>
    <t xml:space="preserve">   Batteries</t>
  </si>
  <si>
    <t>Qunatité d'électricité pour 1 MWh de biocarburant</t>
  </si>
  <si>
    <t>Quantité de biomasse pour 1 MWh de biocarburant</t>
  </si>
  <si>
    <t>Quantité de batteries évitées par un EPR</t>
  </si>
  <si>
    <t>biocarb. produit avec  plus ou moins d'électricité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</si>
</sst>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_ ;[Red]\-#,##0.00\ "/>
    <numFmt numFmtId="171" formatCode="#,##0.0_ ;[Red]\-#,##0.0\ "/>
    <numFmt numFmtId="172" formatCode="#,##0_ ;[Red]\-#,##0\ "/>
    <numFmt numFmtId="173" formatCode="0.0%"/>
  </numFmts>
  <fonts count="9">
    <font>
      <sz val="10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4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8"/>
  <sheetViews>
    <sheetView tabSelected="1" workbookViewId="0" topLeftCell="A1">
      <selection activeCell="B19" sqref="B19"/>
    </sheetView>
  </sheetViews>
  <sheetFormatPr defaultColWidth="11.421875" defaultRowHeight="12.75"/>
  <cols>
    <col min="1" max="1" width="38.28125" style="1" customWidth="1"/>
    <col min="2" max="2" width="13.140625" style="1" customWidth="1"/>
    <col min="3" max="16384" width="11.421875" style="1" customWidth="1"/>
  </cols>
  <sheetData>
    <row r="2" spans="1:4" ht="11.25">
      <c r="A2" s="21" t="s">
        <v>52</v>
      </c>
      <c r="B2" s="21"/>
      <c r="C2" s="21"/>
      <c r="D2" s="21"/>
    </row>
    <row r="3" spans="3:6" ht="11.25">
      <c r="C3" s="14" t="s">
        <v>4</v>
      </c>
      <c r="D3" s="14" t="s">
        <v>5</v>
      </c>
      <c r="F3" s="1" t="s">
        <v>5</v>
      </c>
    </row>
    <row r="4" spans="3:6" ht="11.25">
      <c r="C4" s="14"/>
      <c r="D4" s="25" t="s">
        <v>74</v>
      </c>
      <c r="E4" s="25"/>
      <c r="F4" s="25"/>
    </row>
    <row r="5" spans="3:4" ht="11.25">
      <c r="C5" s="14"/>
      <c r="D5" s="14"/>
    </row>
    <row r="7" spans="1:6" ht="12.75">
      <c r="A7" s="1" t="s">
        <v>25</v>
      </c>
      <c r="B7" s="1" t="s">
        <v>26</v>
      </c>
      <c r="C7" s="4">
        <v>65</v>
      </c>
      <c r="D7" s="4">
        <v>25</v>
      </c>
      <c r="F7" s="4">
        <v>25</v>
      </c>
    </row>
    <row r="8" spans="1:6" ht="12.75">
      <c r="A8" s="1" t="s">
        <v>7</v>
      </c>
      <c r="B8" s="1" t="s">
        <v>3</v>
      </c>
      <c r="C8" s="4">
        <v>15000</v>
      </c>
      <c r="D8" s="2">
        <f>$C8</f>
        <v>15000</v>
      </c>
      <c r="F8" s="2">
        <f>$C8</f>
        <v>15000</v>
      </c>
    </row>
    <row r="9" spans="1:6" ht="11.25">
      <c r="A9" s="1" t="s">
        <v>0</v>
      </c>
      <c r="B9" s="1" t="s">
        <v>1</v>
      </c>
      <c r="C9" s="1">
        <v>17</v>
      </c>
      <c r="D9" s="2">
        <f>$C9</f>
        <v>17</v>
      </c>
      <c r="F9" s="2">
        <f>$C9</f>
        <v>17</v>
      </c>
    </row>
    <row r="10" spans="1:6" ht="11.25">
      <c r="A10" s="1" t="s">
        <v>59</v>
      </c>
      <c r="B10" s="1" t="s">
        <v>3</v>
      </c>
      <c r="C10" s="7">
        <f>C7/C9*100</f>
        <v>382.3529411764706</v>
      </c>
      <c r="D10" s="7">
        <f>D7/D9*100</f>
        <v>147.05882352941177</v>
      </c>
      <c r="F10" s="7">
        <f>F7/F9*100</f>
        <v>147.05882352941177</v>
      </c>
    </row>
    <row r="11" spans="1:6" ht="11.25">
      <c r="A11" s="1" t="s">
        <v>10</v>
      </c>
      <c r="D11" s="1">
        <v>0.33</v>
      </c>
      <c r="F11" s="1">
        <v>0.33</v>
      </c>
    </row>
    <row r="12" spans="1:6" ht="12.75">
      <c r="A12" s="1" t="s">
        <v>2</v>
      </c>
      <c r="B12" s="1" t="s">
        <v>3</v>
      </c>
      <c r="C12" s="2">
        <f>C8</f>
        <v>15000</v>
      </c>
      <c r="D12" s="4">
        <v>12000</v>
      </c>
      <c r="F12" s="4">
        <v>12000</v>
      </c>
    </row>
    <row r="13" spans="1:6" ht="11.25">
      <c r="A13" s="1" t="s">
        <v>6</v>
      </c>
      <c r="B13" s="1" t="s">
        <v>3</v>
      </c>
      <c r="D13" s="2">
        <f>D8-D12</f>
        <v>3000</v>
      </c>
      <c r="F13" s="2">
        <f>F8-F12</f>
        <v>3000</v>
      </c>
    </row>
    <row r="14" spans="1:6" ht="11.25">
      <c r="A14" s="1" t="s">
        <v>8</v>
      </c>
      <c r="B14" s="1" t="s">
        <v>9</v>
      </c>
      <c r="C14" s="6">
        <f>C9*C12/100/1000</f>
        <v>2.55</v>
      </c>
      <c r="D14" s="6">
        <f>D9*D12/100/1000</f>
        <v>2.04</v>
      </c>
      <c r="F14" s="6">
        <f>F9*F12/100/1000</f>
        <v>2.04</v>
      </c>
    </row>
    <row r="15" spans="1:6" ht="11.25">
      <c r="A15" s="1" t="s">
        <v>11</v>
      </c>
      <c r="B15" s="1" t="s">
        <v>9</v>
      </c>
      <c r="C15" s="2"/>
      <c r="D15" s="6">
        <f>(D8-D12)*D9/100/D11/1000</f>
        <v>1.5454545454545452</v>
      </c>
      <c r="F15" s="6">
        <f>(F8-F12)*F9/100/F11/1000</f>
        <v>1.5454545454545452</v>
      </c>
    </row>
    <row r="16" spans="1:6" ht="12.75">
      <c r="A16" s="1" t="s">
        <v>72</v>
      </c>
      <c r="B16" s="1" t="s">
        <v>12</v>
      </c>
      <c r="D16" s="22">
        <v>1</v>
      </c>
      <c r="F16" s="22">
        <v>2.5</v>
      </c>
    </row>
    <row r="17" spans="1:6" ht="12.75">
      <c r="A17" s="1" t="s">
        <v>71</v>
      </c>
      <c r="B17" s="1" t="s">
        <v>12</v>
      </c>
      <c r="D17" s="23">
        <f>1.68*(1/D16-0.4)</f>
        <v>1.008</v>
      </c>
      <c r="F17" s="23">
        <f>1.68*(1/F16-0.4)</f>
        <v>0</v>
      </c>
    </row>
    <row r="18" spans="1:6" ht="11.25">
      <c r="A18" s="1" t="s">
        <v>13</v>
      </c>
      <c r="B18" s="1" t="s">
        <v>14</v>
      </c>
      <c r="D18" s="6">
        <f>D15/D16</f>
        <v>1.5454545454545452</v>
      </c>
      <c r="F18" s="6">
        <f>F15*F16</f>
        <v>3.863636363636363</v>
      </c>
    </row>
    <row r="19" spans="1:6" ht="11.25">
      <c r="A19" s="1" t="s">
        <v>15</v>
      </c>
      <c r="B19" s="1" t="s">
        <v>14</v>
      </c>
      <c r="D19" s="6">
        <f>D15/D17</f>
        <v>1.533189033189033</v>
      </c>
      <c r="F19" s="6">
        <f>F15*F17</f>
        <v>0</v>
      </c>
    </row>
    <row r="21" spans="1:6" ht="12.75">
      <c r="A21" s="1" t="s">
        <v>18</v>
      </c>
      <c r="D21" s="5">
        <v>3</v>
      </c>
      <c r="F21" s="5">
        <v>3</v>
      </c>
    </row>
    <row r="22" spans="1:6" ht="11.25">
      <c r="A22" s="1" t="s">
        <v>17</v>
      </c>
      <c r="B22" s="1" t="s">
        <v>14</v>
      </c>
      <c r="C22" s="2"/>
      <c r="D22" s="6">
        <f>D18/D21</f>
        <v>0.515151515151515</v>
      </c>
      <c r="F22" s="6">
        <f>F18/F21</f>
        <v>1.2878787878787876</v>
      </c>
    </row>
    <row r="23" spans="3:6" ht="11.25">
      <c r="C23" s="2"/>
      <c r="D23" s="6"/>
      <c r="F23" s="6"/>
    </row>
    <row r="24" spans="1:6" ht="11.25">
      <c r="A24" s="3" t="s">
        <v>16</v>
      </c>
      <c r="B24" s="3" t="s">
        <v>14</v>
      </c>
      <c r="C24" s="16">
        <f>C14</f>
        <v>2.55</v>
      </c>
      <c r="D24" s="16">
        <f>D14+D19+D22</f>
        <v>4.088340548340548</v>
      </c>
      <c r="F24" s="16">
        <f>F14+F19+F22</f>
        <v>3.3278787878787877</v>
      </c>
    </row>
    <row r="25" spans="3:6" ht="11.25">
      <c r="C25" s="6"/>
      <c r="D25" s="6"/>
      <c r="F25" s="6"/>
    </row>
    <row r="26" spans="1:6" ht="12.75">
      <c r="A26" s="1" t="s">
        <v>34</v>
      </c>
      <c r="B26" s="1" t="s">
        <v>9</v>
      </c>
      <c r="C26" s="2"/>
      <c r="D26" s="4">
        <v>15</v>
      </c>
      <c r="F26" s="4">
        <v>15</v>
      </c>
    </row>
    <row r="28" spans="1:6" ht="12.75">
      <c r="A28" s="1" t="s">
        <v>53</v>
      </c>
      <c r="B28" s="1" t="s">
        <v>21</v>
      </c>
      <c r="D28" s="4">
        <v>5500</v>
      </c>
      <c r="F28" s="4">
        <v>5500</v>
      </c>
    </row>
    <row r="29" spans="1:6" ht="11.25">
      <c r="A29" s="1" t="s">
        <v>44</v>
      </c>
      <c r="B29" s="1" t="s">
        <v>64</v>
      </c>
      <c r="D29" s="8">
        <v>60</v>
      </c>
      <c r="F29" s="8">
        <v>60</v>
      </c>
    </row>
    <row r="30" spans="1:6" ht="11.25">
      <c r="A30" s="1" t="s">
        <v>45</v>
      </c>
      <c r="B30" s="1" t="s">
        <v>46</v>
      </c>
      <c r="D30" s="8">
        <v>110</v>
      </c>
      <c r="F30" s="8">
        <v>110</v>
      </c>
    </row>
    <row r="31" spans="1:6" ht="11.25">
      <c r="A31" s="1" t="s">
        <v>48</v>
      </c>
      <c r="B31" s="1" t="s">
        <v>46</v>
      </c>
      <c r="D31" s="10">
        <f>-PMT($C$68,D29,D28)+D30</f>
        <v>353.11014817805756</v>
      </c>
      <c r="F31" s="10">
        <f>-PMT($C$68,F29,F28)+F30</f>
        <v>353.11014817805756</v>
      </c>
    </row>
    <row r="32" spans="4:6" ht="12.75">
      <c r="D32" s="4"/>
      <c r="F32" s="4"/>
    </row>
    <row r="33" spans="1:6" ht="12.75">
      <c r="A33" s="1" t="s">
        <v>22</v>
      </c>
      <c r="B33" s="1" t="s">
        <v>58</v>
      </c>
      <c r="D33" s="4">
        <v>3000</v>
      </c>
      <c r="F33" s="4">
        <v>1800</v>
      </c>
    </row>
    <row r="34" spans="1:6" ht="11.25">
      <c r="A34" s="1" t="s">
        <v>44</v>
      </c>
      <c r="D34" s="8">
        <v>30</v>
      </c>
      <c r="F34" s="8">
        <v>30</v>
      </c>
    </row>
    <row r="35" spans="1:6" ht="11.25">
      <c r="A35" s="1" t="s">
        <v>45</v>
      </c>
      <c r="B35" s="1" t="s">
        <v>46</v>
      </c>
      <c r="D35" s="8">
        <v>30</v>
      </c>
      <c r="F35" s="8">
        <v>30</v>
      </c>
    </row>
    <row r="36" spans="1:6" ht="11.25">
      <c r="A36" s="1" t="s">
        <v>48</v>
      </c>
      <c r="B36" s="1" t="s">
        <v>46</v>
      </c>
      <c r="D36" s="10">
        <f>-PMT($C$68,D34,D33)+D35</f>
        <v>203.4902974009839</v>
      </c>
      <c r="F36" s="10">
        <f>-PMT($C$68,F34,F33)+F35</f>
        <v>134.09417844059035</v>
      </c>
    </row>
    <row r="37" spans="4:6" ht="11.25">
      <c r="D37" s="10"/>
      <c r="F37" s="10"/>
    </row>
    <row r="38" spans="1:6" ht="12.75">
      <c r="A38" s="1" t="s">
        <v>54</v>
      </c>
      <c r="B38" s="1" t="s">
        <v>20</v>
      </c>
      <c r="D38" s="4">
        <v>4000</v>
      </c>
      <c r="F38" s="4">
        <v>4000</v>
      </c>
    </row>
    <row r="39" spans="1:6" ht="11.25">
      <c r="A39" s="1" t="s">
        <v>44</v>
      </c>
      <c r="B39" s="1" t="s">
        <v>64</v>
      </c>
      <c r="D39" s="8">
        <v>10</v>
      </c>
      <c r="F39" s="8">
        <v>10</v>
      </c>
    </row>
    <row r="40" spans="1:6" ht="11.25">
      <c r="A40" s="1" t="s">
        <v>48</v>
      </c>
      <c r="B40" s="1" t="s">
        <v>46</v>
      </c>
      <c r="D40" s="12">
        <f>-PMT($C$68,D39,D38)</f>
        <v>493.16377732054565</v>
      </c>
      <c r="F40" s="12">
        <f>-PMT($C$68,F39,F38)</f>
        <v>493.16377732054565</v>
      </c>
    </row>
    <row r="41" spans="4:6" ht="11.25">
      <c r="D41" s="11"/>
      <c r="F41" s="11"/>
    </row>
    <row r="42" spans="1:6" ht="12.75">
      <c r="A42" s="1" t="s">
        <v>23</v>
      </c>
      <c r="B42" s="1" t="s">
        <v>24</v>
      </c>
      <c r="C42" s="4">
        <v>150</v>
      </c>
      <c r="D42" s="2">
        <f>$C42</f>
        <v>150</v>
      </c>
      <c r="F42" s="2">
        <f>$C42</f>
        <v>150</v>
      </c>
    </row>
    <row r="43" spans="1:6" ht="11.25">
      <c r="A43" s="1" t="s">
        <v>44</v>
      </c>
      <c r="B43" s="1" t="s">
        <v>64</v>
      </c>
      <c r="C43" s="1">
        <v>10</v>
      </c>
      <c r="D43" s="2">
        <f>$C43</f>
        <v>10</v>
      </c>
      <c r="F43" s="2">
        <f>$C43</f>
        <v>10</v>
      </c>
    </row>
    <row r="44" spans="1:6" ht="11.25">
      <c r="A44" s="1" t="s">
        <v>48</v>
      </c>
      <c r="B44" s="1" t="s">
        <v>46</v>
      </c>
      <c r="C44" s="12">
        <f>-PMT($C$68,C43,C42)</f>
        <v>18.49364164952046</v>
      </c>
      <c r="D44" s="12">
        <f>-PMT($C$68,D43,D42)</f>
        <v>18.49364164952046</v>
      </c>
      <c r="F44" s="12">
        <f>-PMT($C$68,F43,F42)</f>
        <v>18.49364164952046</v>
      </c>
    </row>
    <row r="45" spans="3:6" ht="11.25">
      <c r="C45" s="12"/>
      <c r="D45" s="12"/>
      <c r="F45" s="12"/>
    </row>
    <row r="46" spans="1:6" ht="12.75">
      <c r="A46" s="1" t="s">
        <v>19</v>
      </c>
      <c r="B46" s="1" t="s">
        <v>20</v>
      </c>
      <c r="D46" s="4">
        <v>6000</v>
      </c>
      <c r="F46" s="4">
        <v>6000</v>
      </c>
    </row>
    <row r="47" spans="1:6" ht="11.25">
      <c r="A47" s="1" t="s">
        <v>55</v>
      </c>
      <c r="B47" s="1" t="s">
        <v>64</v>
      </c>
      <c r="C47" s="12"/>
      <c r="D47" s="9">
        <v>10</v>
      </c>
      <c r="F47" s="9">
        <v>10</v>
      </c>
    </row>
    <row r="48" spans="1:6" ht="11.25">
      <c r="A48" s="1" t="s">
        <v>50</v>
      </c>
      <c r="B48" s="1" t="s">
        <v>51</v>
      </c>
      <c r="C48" s="12"/>
      <c r="D48" s="10">
        <f>-PMT($C68,D47,D46)</f>
        <v>739.7456659808184</v>
      </c>
      <c r="F48" s="10">
        <f>-PMT($C68,F47,F46)</f>
        <v>739.7456659808184</v>
      </c>
    </row>
    <row r="50" spans="1:6" ht="12.75">
      <c r="A50" s="4" t="s">
        <v>27</v>
      </c>
      <c r="B50" s="1" t="s">
        <v>28</v>
      </c>
      <c r="C50" s="4">
        <v>10</v>
      </c>
      <c r="D50" s="2">
        <f>$C50</f>
        <v>10</v>
      </c>
      <c r="F50" s="2">
        <f>$C50</f>
        <v>10</v>
      </c>
    </row>
    <row r="51" spans="1:6" ht="11.25">
      <c r="A51" s="1" t="s">
        <v>60</v>
      </c>
      <c r="B51" s="1" t="s">
        <v>61</v>
      </c>
      <c r="C51" s="17">
        <f>C50*C7</f>
        <v>650</v>
      </c>
      <c r="D51" s="17">
        <f>D50*D7</f>
        <v>250</v>
      </c>
      <c r="F51" s="17">
        <f>F50*F7</f>
        <v>250</v>
      </c>
    </row>
    <row r="52" spans="1:6" ht="11.25">
      <c r="A52" s="1" t="s">
        <v>62</v>
      </c>
      <c r="B52" s="1" t="s">
        <v>61</v>
      </c>
      <c r="C52" s="18">
        <f>C51-D51</f>
        <v>400</v>
      </c>
      <c r="D52" s="17"/>
      <c r="F52" s="17"/>
    </row>
    <row r="53" spans="1:6" ht="11.25">
      <c r="A53" s="1" t="s">
        <v>56</v>
      </c>
      <c r="B53" s="1" t="s">
        <v>29</v>
      </c>
      <c r="C53" s="1">
        <f>C24*C50</f>
        <v>25.5</v>
      </c>
      <c r="D53" s="6">
        <f>D50*D24</f>
        <v>40.883405483405475</v>
      </c>
      <c r="F53" s="6">
        <f>F50*F24</f>
        <v>33.278787878787874</v>
      </c>
    </row>
    <row r="54" spans="1:6" ht="11.25">
      <c r="A54" s="1" t="s">
        <v>63</v>
      </c>
      <c r="B54" s="1" t="s">
        <v>29</v>
      </c>
      <c r="D54" s="20">
        <f>D53-$C53</f>
        <v>15.383405483405475</v>
      </c>
      <c r="F54" s="20">
        <f>F53-$C53</f>
        <v>7.778787878787874</v>
      </c>
    </row>
    <row r="55" spans="1:6" ht="11.25">
      <c r="A55" s="1" t="s">
        <v>31</v>
      </c>
      <c r="B55" s="1" t="s">
        <v>32</v>
      </c>
      <c r="D55" s="6">
        <f>D54/8</f>
        <v>1.9229256854256844</v>
      </c>
      <c r="F55" s="6">
        <f>F54/8</f>
        <v>0.9723484848484842</v>
      </c>
    </row>
    <row r="56" spans="1:6" ht="11.25">
      <c r="A56" s="1" t="s">
        <v>33</v>
      </c>
      <c r="B56" s="1" t="s">
        <v>32</v>
      </c>
      <c r="D56" s="6">
        <f>D50*D15/8</f>
        <v>1.9318181818181814</v>
      </c>
      <c r="F56" s="6">
        <f>F50*F15/8</f>
        <v>1.9318181818181814</v>
      </c>
    </row>
    <row r="57" spans="1:6" ht="11.25">
      <c r="A57" s="1" t="s">
        <v>35</v>
      </c>
      <c r="B57" s="1" t="s">
        <v>28</v>
      </c>
      <c r="D57" s="6">
        <f>D18*D50/D26</f>
        <v>1.03030303030303</v>
      </c>
      <c r="F57" s="6">
        <f>F18*F50/F26</f>
        <v>2.5757575757575752</v>
      </c>
    </row>
    <row r="59" ht="11.25">
      <c r="A59" s="1" t="s">
        <v>36</v>
      </c>
    </row>
    <row r="60" spans="1:6" ht="11.25">
      <c r="A60" s="1" t="s">
        <v>37</v>
      </c>
      <c r="B60" s="1" t="s">
        <v>38</v>
      </c>
      <c r="C60" s="2"/>
      <c r="D60" s="7">
        <f>D55*D28</f>
        <v>10576.091269841265</v>
      </c>
      <c r="F60" s="7">
        <f>F55*F28</f>
        <v>5347.916666666663</v>
      </c>
    </row>
    <row r="61" spans="1:6" ht="11.25">
      <c r="A61" s="1" t="s">
        <v>40</v>
      </c>
      <c r="B61" s="1" t="s">
        <v>38</v>
      </c>
      <c r="C61" s="2"/>
      <c r="D61" s="7">
        <f>D56*D33</f>
        <v>5795.454545454544</v>
      </c>
      <c r="F61" s="7">
        <f>F56*F33</f>
        <v>3477.2727272727266</v>
      </c>
    </row>
    <row r="62" spans="1:6" ht="11.25">
      <c r="A62" s="1" t="s">
        <v>39</v>
      </c>
      <c r="B62" s="1" t="s">
        <v>38</v>
      </c>
      <c r="C62" s="2"/>
      <c r="D62" s="2">
        <f>D38*D50</f>
        <v>40000</v>
      </c>
      <c r="F62" s="2">
        <f>F38*F50</f>
        <v>40000</v>
      </c>
    </row>
    <row r="63" spans="1:6" ht="11.25">
      <c r="A63" s="1" t="s">
        <v>41</v>
      </c>
      <c r="B63" s="1" t="s">
        <v>38</v>
      </c>
      <c r="C63" s="2"/>
      <c r="D63" s="7">
        <f>D46*D57</f>
        <v>6181.81818181818</v>
      </c>
      <c r="F63" s="7">
        <f>F46*F57</f>
        <v>15454.545454545452</v>
      </c>
    </row>
    <row r="64" spans="1:6" ht="11.25">
      <c r="A64" s="1" t="s">
        <v>42</v>
      </c>
      <c r="B64" s="1" t="s">
        <v>38</v>
      </c>
      <c r="C64" s="2">
        <f>C50*C42*C7</f>
        <v>97500</v>
      </c>
      <c r="D64" s="2">
        <f>D50*D42*D7</f>
        <v>37500</v>
      </c>
      <c r="F64" s="2">
        <f>F50*F42*F7</f>
        <v>37500</v>
      </c>
    </row>
    <row r="65" spans="1:6" ht="11.25">
      <c r="A65" s="1" t="s">
        <v>43</v>
      </c>
      <c r="B65" s="1" t="s">
        <v>38</v>
      </c>
      <c r="C65" s="2">
        <f>C64</f>
        <v>97500</v>
      </c>
      <c r="D65" s="7">
        <f>D60+D62+D61+D63+D64</f>
        <v>100053.363997114</v>
      </c>
      <c r="F65" s="7">
        <f>F60+F62+F61+F63+F64</f>
        <v>101779.73484848485</v>
      </c>
    </row>
    <row r="66" spans="1:6" ht="12.75">
      <c r="A66" s="1" t="s">
        <v>30</v>
      </c>
      <c r="B66" s="1" t="s">
        <v>38</v>
      </c>
      <c r="D66" s="19">
        <f>D65-$C65</f>
        <v>2553.363997113993</v>
      </c>
      <c r="F66" s="19">
        <f>F65-$C65</f>
        <v>4279.734848484848</v>
      </c>
    </row>
    <row r="68" spans="1:3" ht="12.75">
      <c r="A68" s="1" t="s">
        <v>47</v>
      </c>
      <c r="C68" s="13">
        <v>0.04</v>
      </c>
    </row>
    <row r="69" ht="11.25">
      <c r="A69" s="1" t="s">
        <v>49</v>
      </c>
    </row>
    <row r="70" spans="1:6" ht="11.25">
      <c r="A70" s="1" t="s">
        <v>66</v>
      </c>
      <c r="B70" s="1" t="s">
        <v>57</v>
      </c>
      <c r="D70" s="15">
        <f>D31*D55</f>
        <v>679.0045737160564</v>
      </c>
      <c r="F70" s="15">
        <f>F31*F55</f>
        <v>343.346117565558</v>
      </c>
    </row>
    <row r="71" spans="1:6" ht="11.25">
      <c r="A71" s="1" t="s">
        <v>67</v>
      </c>
      <c r="B71" s="1" t="s">
        <v>57</v>
      </c>
      <c r="D71" s="15">
        <f>D36*D56</f>
        <v>393.10625634280973</v>
      </c>
      <c r="F71" s="15">
        <f>F36*F56</f>
        <v>259.04557198750405</v>
      </c>
    </row>
    <row r="72" spans="1:6" ht="11.25">
      <c r="A72" s="1" t="s">
        <v>68</v>
      </c>
      <c r="B72" s="1" t="s">
        <v>57</v>
      </c>
      <c r="D72" s="15">
        <f>D40*D50</f>
        <v>4931.637773205456</v>
      </c>
      <c r="F72" s="15">
        <f>F40*F50</f>
        <v>4931.637773205456</v>
      </c>
    </row>
    <row r="73" spans="1:6" ht="11.25">
      <c r="A73" s="1" t="s">
        <v>69</v>
      </c>
      <c r="B73" s="1" t="s">
        <v>57</v>
      </c>
      <c r="C73" s="2"/>
      <c r="D73" s="15">
        <f>D48*D57</f>
        <v>762.1622013135703</v>
      </c>
      <c r="F73" s="15">
        <f>F48*F57</f>
        <v>1905.405503283926</v>
      </c>
    </row>
    <row r="74" spans="1:6" ht="11.25">
      <c r="A74" s="1" t="s">
        <v>70</v>
      </c>
      <c r="B74" s="1" t="s">
        <v>57</v>
      </c>
      <c r="C74" s="7">
        <f>C44*C50*C7</f>
        <v>12020.867072188297</v>
      </c>
      <c r="D74" s="7">
        <f>D44*D50*D7</f>
        <v>4623.410412380114</v>
      </c>
      <c r="F74" s="7">
        <f>F44*F50*F7</f>
        <v>4623.410412380114</v>
      </c>
    </row>
    <row r="75" spans="1:6" ht="11.25">
      <c r="A75" s="1" t="s">
        <v>65</v>
      </c>
      <c r="B75" s="1" t="s">
        <v>57</v>
      </c>
      <c r="C75" s="7">
        <f>C74</f>
        <v>12020.867072188297</v>
      </c>
      <c r="D75" s="7">
        <f>D70+D71+D72+D73+D74</f>
        <v>11389.321216958007</v>
      </c>
      <c r="F75" s="7">
        <f>F70+F71+F72+F73+F74</f>
        <v>12062.845378422558</v>
      </c>
    </row>
    <row r="76" spans="1:6" ht="12.75">
      <c r="A76" s="1" t="s">
        <v>30</v>
      </c>
      <c r="B76" s="1" t="s">
        <v>57</v>
      </c>
      <c r="D76" s="19">
        <f>D75-$C75</f>
        <v>-631.5458552302898</v>
      </c>
      <c r="F76" s="19">
        <f>F75-$C75</f>
        <v>41.978306234261254</v>
      </c>
    </row>
    <row r="78" spans="1:6" ht="11.25">
      <c r="A78" s="1" t="s">
        <v>73</v>
      </c>
      <c r="D78" s="24">
        <f>D50*($C7-D7)/(D54/7/1.6)</f>
        <v>291.2229028112602</v>
      </c>
      <c r="F78" s="24">
        <f>F50*($C7-F7)/(F54/7/1.6)</f>
        <v>575.9252045188941</v>
      </c>
    </row>
  </sheetData>
  <mergeCells count="2">
    <mergeCell ref="A2:D2"/>
    <mergeCell ref="D4:F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Prévot</dc:creator>
  <cp:keywords/>
  <dc:description/>
  <cp:lastModifiedBy>Prévot</cp:lastModifiedBy>
  <dcterms:created xsi:type="dcterms:W3CDTF">2021-05-01T13:13:16Z</dcterms:created>
  <dcterms:modified xsi:type="dcterms:W3CDTF">2021-05-11T16:58:28Z</dcterms:modified>
  <cp:category/>
  <cp:version/>
  <cp:contentType/>
  <cp:contentStatus/>
</cp:coreProperties>
</file>